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290" windowHeight="9120" activeTab="0"/>
  </bookViews>
  <sheets>
    <sheet name="Dim moteur" sheetId="1" r:id="rId1"/>
    <sheet name="Schéma" sheetId="2" r:id="rId2"/>
  </sheets>
  <definedNames>
    <definedName name="Ccpd">'Dim moteur'!$E$16</definedName>
    <definedName name="Ccps">'Dim moteur'!$E$15</definedName>
    <definedName name="Clpd">'Dim moteur'!$E$18</definedName>
    <definedName name="Clps">'Dim moteur'!$E$17</definedName>
    <definedName name="COEA">'Dim moteur'!#REF!</definedName>
    <definedName name="COUP">'Dim moteur'!#REF!</definedName>
    <definedName name="CPI">'Dim moteur'!$E$24</definedName>
    <definedName name="CPP1">'Dim moteur'!#REF!</definedName>
    <definedName name="CPP2">'Dim moteur'!#REF!</definedName>
    <definedName name="Csb">'Dim moteur'!$E$14</definedName>
    <definedName name="CYMO">'Dim moteur'!$E$25</definedName>
    <definedName name="DAGM">'Dim moteur'!$E$29</definedName>
    <definedName name="DECH">'Dim moteur'!$E$31</definedName>
    <definedName name="DETO">'Dim moteur'!#REF!</definedName>
    <definedName name="DPC">'Dim moteur'!$E$32</definedName>
    <definedName name="DPI">'Dim moteur'!$E$7</definedName>
    <definedName name="DPP1">'Dim moteur'!#REF!</definedName>
    <definedName name="DPP2">'Dim moteur'!#REF!</definedName>
    <definedName name="DRM">'Dim moteur'!#REF!</definedName>
    <definedName name="EAPA">'Dim moteur'!#REF!</definedName>
    <definedName name="EAR">'Dim moteur'!$E$34</definedName>
    <definedName name="ECH">'Dim moteur'!$E$39</definedName>
    <definedName name="EMO">'Dim moteur'!#REF!</definedName>
    <definedName name="EVMO">'Dim moteur'!#REF!</definedName>
    <definedName name="FRM">'Dim moteur'!$E$10</definedName>
    <definedName name="LGP">'Dim moteur'!$E$33</definedName>
    <definedName name="MOCH">'Dim moteur'!#REF!</definedName>
    <definedName name="MOPE">'Dim moteur'!#REF!</definedName>
    <definedName name="NOCY">'Dim moteur'!#REF!</definedName>
    <definedName name="PAB">'Dim moteur'!#REF!</definedName>
    <definedName name="PI">'Dim moteur'!$C$50</definedName>
    <definedName name="PMA">'Dim moteur'!#REF!</definedName>
    <definedName name="REC">'Dim moteur'!#REF!</definedName>
    <definedName name="RRME">'Dim moteur'!#REF!</definedName>
    <definedName name="SADM">'Dim moteur'!$E$28</definedName>
    <definedName name="SDE">'Dim moteur'!$E$13</definedName>
    <definedName name="SPIS">'Dim moteur'!$E$27</definedName>
    <definedName name="SUCH">'Dim moteur'!#REF!</definedName>
    <definedName name="TRPO">'Dim moteur'!#REF!</definedName>
    <definedName name="VMAC">'Dim moteur'!#REF!</definedName>
    <definedName name="VMR">'Dim moteur'!#REF!</definedName>
    <definedName name="VPIS">'Dim moteur'!$E$26</definedName>
    <definedName name="VVA">'Dim moteur'!$E$8</definedName>
    <definedName name="VVE">'Dim moteur'!$E$9</definedName>
    <definedName name="_xlnm.Print_Area" localSheetId="0">'Dim moteur'!$B$1:$N$45</definedName>
  </definedNames>
  <calcPr fullCalcOnLoad="1"/>
</workbook>
</file>

<file path=xl/sharedStrings.xml><?xml version="1.0" encoding="utf-8"?>
<sst xmlns="http://schemas.openxmlformats.org/spreadsheetml/2006/main" count="113" uniqueCount="112">
  <si>
    <t>Vitesse du piston (mm/s)</t>
  </si>
  <si>
    <t>Surface du piston (mm²)</t>
  </si>
  <si>
    <t>Section de passage adm (mm²)</t>
  </si>
  <si>
    <t>Section de passage éch. (mm²)</t>
  </si>
  <si>
    <t>DECH</t>
  </si>
  <si>
    <t>SECH</t>
  </si>
  <si>
    <t>SADM</t>
  </si>
  <si>
    <t>VVA</t>
  </si>
  <si>
    <t>VVE</t>
  </si>
  <si>
    <t>CPI</t>
  </si>
  <si>
    <t>DPI</t>
  </si>
  <si>
    <t>PI</t>
  </si>
  <si>
    <t>DIMENSIONNELLES</t>
  </si>
  <si>
    <t>DONNÉES GÉNÉRALES</t>
  </si>
  <si>
    <t>FRM</t>
  </si>
  <si>
    <t>VPIS</t>
  </si>
  <si>
    <t>SPIS</t>
  </si>
  <si>
    <t>DAGM</t>
  </si>
  <si>
    <t>Vitesse admissible vapeur Ech. (m/s)</t>
  </si>
  <si>
    <t>Vitesse admissible vapeur adm (m/s)</t>
  </si>
  <si>
    <t>Course du piston (mm)</t>
  </si>
  <si>
    <t>Diamètre du piston (mm)</t>
  </si>
  <si>
    <t>Fréquence de rotation moteur (tr/mn)</t>
  </si>
  <si>
    <t>MOTEUR</t>
  </si>
  <si>
    <t>CYMO</t>
  </si>
  <si>
    <t>A</t>
  </si>
  <si>
    <t>B</t>
  </si>
  <si>
    <t>C</t>
  </si>
  <si>
    <t>D</t>
  </si>
  <si>
    <t>F</t>
  </si>
  <si>
    <t>PROCESS</t>
  </si>
  <si>
    <t>G</t>
  </si>
  <si>
    <t>Longueur piston (mm)</t>
  </si>
  <si>
    <t>SDE</t>
  </si>
  <si>
    <t>LGP</t>
  </si>
  <si>
    <t>EAR</t>
  </si>
  <si>
    <t>PAE</t>
  </si>
  <si>
    <t>TAL</t>
  </si>
  <si>
    <t>EBR</t>
  </si>
  <si>
    <t>Simple ou double effets (1 ou 2)</t>
  </si>
  <si>
    <t>DPC</t>
  </si>
  <si>
    <t>Entre axes perçage adm et écha.</t>
  </si>
  <si>
    <t>Entre axes articulation axe bielle (mm)</t>
  </si>
  <si>
    <t>LCY</t>
  </si>
  <si>
    <t>Demi angle d'oscillation (°)</t>
  </si>
  <si>
    <t>Entre axes articulation perçage adm</t>
  </si>
  <si>
    <t>Longueur bielle piston</t>
  </si>
  <si>
    <t>LBP</t>
  </si>
  <si>
    <t>DIMENSIONNEMENT MOTEURS OSCILLANTS</t>
  </si>
  <si>
    <t>Longueur utile du cylindre (mm)</t>
  </si>
  <si>
    <t>Longueur total du cylindre (mm)</t>
  </si>
  <si>
    <t>LTC</t>
  </si>
  <si>
    <t>RÉSULTATS</t>
  </si>
  <si>
    <t>Csb</t>
  </si>
  <si>
    <t xml:space="preserve">entre 15 et 25 mètres par seconde. Ce champ va définir les diamètres </t>
  </si>
  <si>
    <r>
      <t>d’admission vapeur (</t>
    </r>
    <r>
      <rPr>
        <b/>
        <sz val="10"/>
        <rFont val="Verdana"/>
        <family val="2"/>
      </rPr>
      <t>DADM</t>
    </r>
    <r>
      <rPr>
        <sz val="10"/>
        <rFont val="Verdana"/>
        <family val="2"/>
      </rPr>
      <t>) au niveau du tiroir.</t>
    </r>
  </si>
  <si>
    <r>
      <t>d’échappement vapeur (</t>
    </r>
    <r>
      <rPr>
        <b/>
        <sz val="10"/>
        <rFont val="Arial"/>
        <family val="2"/>
      </rPr>
      <t>DECH</t>
    </r>
    <r>
      <rPr>
        <sz val="10"/>
        <rFont val="Arial"/>
        <family val="0"/>
      </rPr>
      <t>) au niveau du tiroir</t>
    </r>
  </si>
  <si>
    <t>E</t>
  </si>
  <si>
    <r>
      <rPr>
        <b/>
        <sz val="10"/>
        <rFont val="Verdana"/>
        <family val="2"/>
      </rPr>
      <t>E</t>
    </r>
    <r>
      <rPr>
        <sz val="10"/>
        <rFont val="Verdana"/>
        <family val="2"/>
      </rPr>
      <t xml:space="preserve"> - Moteur simple ou double effet 1 ou 2</t>
    </r>
  </si>
  <si>
    <r>
      <rPr>
        <b/>
        <sz val="10"/>
        <rFont val="Verdana"/>
        <family val="2"/>
      </rPr>
      <t>F</t>
    </r>
    <r>
      <rPr>
        <sz val="10"/>
        <rFont val="Verdana"/>
        <family val="2"/>
      </rPr>
      <t xml:space="preserve"> - Coefficient définissant le diamètre de perçage dans le cylindre</t>
    </r>
  </si>
  <si>
    <t>Diamètre perçage admission sur bâti (mm)</t>
  </si>
  <si>
    <t>Diamètre échappement sur bâti (mm)</t>
  </si>
  <si>
    <t>Voir repérage des cotes sur la feuille "Schéma"</t>
  </si>
  <si>
    <t>Données modifiables</t>
  </si>
  <si>
    <t>Coefficient perçage sabot</t>
  </si>
  <si>
    <t>Coefficient course piston simple effet</t>
  </si>
  <si>
    <t>Coefficient course piston double effet</t>
  </si>
  <si>
    <t>Ccps</t>
  </si>
  <si>
    <t>Ccpd</t>
  </si>
  <si>
    <r>
      <rPr>
        <b/>
        <sz val="10"/>
        <rFont val="Verdana"/>
        <family val="2"/>
      </rPr>
      <t>B</t>
    </r>
    <r>
      <rPr>
        <sz val="10"/>
        <rFont val="Verdana"/>
        <family val="2"/>
      </rPr>
      <t xml:space="preserve"> - La vitesse admissible de la vapeur à l’admission est comprise </t>
    </r>
  </si>
  <si>
    <r>
      <rPr>
        <b/>
        <sz val="10"/>
        <rFont val="Verdana"/>
        <family val="2"/>
      </rPr>
      <t xml:space="preserve">C </t>
    </r>
    <r>
      <rPr>
        <sz val="10"/>
        <rFont val="Verdana"/>
        <family val="2"/>
      </rPr>
      <t>- La vitesse admissible de la vapeur à l’échappement est comprise</t>
    </r>
  </si>
  <si>
    <r>
      <rPr>
        <b/>
        <sz val="10"/>
        <rFont val="Verdana"/>
        <family val="2"/>
      </rPr>
      <t>D</t>
    </r>
    <r>
      <rPr>
        <sz val="10"/>
        <rFont val="Verdana"/>
        <family val="2"/>
      </rPr>
      <t xml:space="preserve"> - Fréquence de rotation en tr/mn</t>
    </r>
  </si>
  <si>
    <t>H</t>
  </si>
  <si>
    <t>Coefficient longueur piston double effet</t>
  </si>
  <si>
    <t>Clps</t>
  </si>
  <si>
    <t>Clpd</t>
  </si>
  <si>
    <t>Coefficient longueur piston simple effet</t>
  </si>
  <si>
    <t>I</t>
  </si>
  <si>
    <t>J</t>
  </si>
  <si>
    <r>
      <rPr>
        <b/>
        <sz val="10"/>
        <rFont val="Verdana"/>
        <family val="2"/>
      </rPr>
      <t>A</t>
    </r>
    <r>
      <rPr>
        <sz val="10"/>
        <rFont val="Verdana"/>
        <family val="2"/>
      </rPr>
      <t xml:space="preserve"> - Diamètre du piston (</t>
    </r>
    <r>
      <rPr>
        <b/>
        <sz val="10"/>
        <rFont val="Verdana"/>
        <family val="2"/>
      </rPr>
      <t>DPI</t>
    </r>
    <r>
      <rPr>
        <sz val="10"/>
        <rFont val="Verdana"/>
        <family val="2"/>
      </rPr>
      <t>).</t>
    </r>
  </si>
  <si>
    <t>en standard = 1,25</t>
  </si>
  <si>
    <r>
      <rPr>
        <b/>
        <sz val="10"/>
        <rFont val="Verdana"/>
        <family val="2"/>
      </rPr>
      <t>G</t>
    </r>
    <r>
      <rPr>
        <sz val="10"/>
        <rFont val="Verdana"/>
        <family val="2"/>
      </rPr>
      <t xml:space="preserve"> - Coefficient course piston simple effet, en standard = 1,8</t>
    </r>
  </si>
  <si>
    <r>
      <rPr>
        <b/>
        <sz val="10"/>
        <rFont val="Verdana"/>
        <family val="2"/>
      </rPr>
      <t>H</t>
    </r>
    <r>
      <rPr>
        <sz val="10"/>
        <rFont val="Verdana"/>
        <family val="2"/>
      </rPr>
      <t xml:space="preserve"> - Coefficient course piston double effet, en standard = 1,5</t>
    </r>
  </si>
  <si>
    <r>
      <rPr>
        <b/>
        <sz val="10"/>
        <rFont val="Verdana"/>
        <family val="2"/>
      </rPr>
      <t>J</t>
    </r>
    <r>
      <rPr>
        <sz val="10"/>
        <rFont val="Verdana"/>
        <family val="2"/>
      </rPr>
      <t xml:space="preserve"> - Coefficient longueur piston double effet, en standard = 1,1</t>
    </r>
  </si>
  <si>
    <r>
      <rPr>
        <b/>
        <sz val="10"/>
        <rFont val="Verdana"/>
        <family val="2"/>
      </rPr>
      <t>I</t>
    </r>
    <r>
      <rPr>
        <sz val="10"/>
        <rFont val="Verdana"/>
        <family val="2"/>
      </rPr>
      <t xml:space="preserve"> - Coefficient longueur piston simple effet, en standard = 1,75</t>
    </r>
  </si>
  <si>
    <r>
      <rPr>
        <b/>
        <sz val="10"/>
        <rFont val="Verdana"/>
        <family val="2"/>
      </rPr>
      <t>11</t>
    </r>
    <r>
      <rPr>
        <sz val="10"/>
        <rFont val="Verdana"/>
        <family val="2"/>
      </rPr>
      <t xml:space="preserve"> - Entre axes articulation perçage adm. Fonction simple ou double effet</t>
    </r>
  </si>
  <si>
    <r>
      <t>Cylindrée moteur (Par cylindre) (cm</t>
    </r>
    <r>
      <rPr>
        <vertAlign val="superscript"/>
        <sz val="10"/>
        <color indexed="63"/>
        <rFont val="Verdana"/>
        <family val="2"/>
      </rPr>
      <t>3</t>
    </r>
    <r>
      <rPr>
        <sz val="10"/>
        <color indexed="63"/>
        <rFont val="Verdana"/>
        <family val="2"/>
      </rPr>
      <t>)</t>
    </r>
  </si>
  <si>
    <t>Diamètre perçage sur sabot (mm)</t>
  </si>
  <si>
    <r>
      <rPr>
        <b/>
        <sz val="10"/>
        <rFont val="Verdana"/>
        <family val="2"/>
      </rPr>
      <t>10</t>
    </r>
    <r>
      <rPr>
        <sz val="10"/>
        <rFont val="Verdana"/>
        <family val="2"/>
      </rPr>
      <t xml:space="preserve"> - Longueur piston (mm). Fonction simple ou double effet (Clps/Clpd) </t>
    </r>
  </si>
  <si>
    <r>
      <rPr>
        <b/>
        <sz val="10"/>
        <rFont val="Verdana"/>
        <family val="2"/>
      </rPr>
      <t>6</t>
    </r>
    <r>
      <rPr>
        <sz val="10"/>
        <rFont val="Verdana"/>
        <family val="2"/>
      </rPr>
      <t xml:space="preserve"> - Diamètre d’admission vapeur </t>
    </r>
    <r>
      <rPr>
        <b/>
        <sz val="10"/>
        <rFont val="Verdana"/>
        <family val="2"/>
      </rPr>
      <t>DAGM = (SAGM*4/PI)^(1/2)  + ar 1 sup</t>
    </r>
  </si>
  <si>
    <r>
      <rPr>
        <b/>
        <sz val="10"/>
        <rFont val="Verdana"/>
        <family val="2"/>
      </rPr>
      <t>9</t>
    </r>
    <r>
      <rPr>
        <sz val="10"/>
        <rFont val="Verdana"/>
        <family val="2"/>
      </rPr>
      <t xml:space="preserve"> - Diamètre perçage sur sabot </t>
    </r>
    <r>
      <rPr>
        <b/>
        <sz val="10"/>
        <rFont val="Verdana"/>
        <family val="2"/>
      </rPr>
      <t xml:space="preserve">DPC = DAGM*Csb + ar 1 </t>
    </r>
    <r>
      <rPr>
        <sz val="10"/>
        <rFont val="Verdana"/>
        <family val="2"/>
      </rPr>
      <t>avec Csb en standard = 1,25</t>
    </r>
  </si>
  <si>
    <r>
      <rPr>
        <b/>
        <sz val="10"/>
        <color indexed="63"/>
        <rFont val="Verdana"/>
        <family val="2"/>
      </rPr>
      <t xml:space="preserve">2 - </t>
    </r>
    <r>
      <rPr>
        <sz val="10"/>
        <color indexed="63"/>
        <rFont val="Verdana"/>
        <family val="2"/>
      </rPr>
      <t xml:space="preserve">La cylindrée du moteur </t>
    </r>
    <r>
      <rPr>
        <b/>
        <sz val="10"/>
        <color indexed="63"/>
        <rFont val="Verdana"/>
        <family val="2"/>
      </rPr>
      <t>CYMO = (DPI^2)/4*CPI*PI*2/1000 + ar(1)</t>
    </r>
  </si>
  <si>
    <r>
      <rPr>
        <b/>
        <sz val="10"/>
        <color indexed="63"/>
        <rFont val="Verdana"/>
        <family val="2"/>
      </rPr>
      <t>3</t>
    </r>
    <r>
      <rPr>
        <sz val="10"/>
        <color indexed="63"/>
        <rFont val="Verdana"/>
        <family val="2"/>
      </rPr>
      <t xml:space="preserve"> - Vitesse du piston </t>
    </r>
    <r>
      <rPr>
        <b/>
        <sz val="10"/>
        <color indexed="63"/>
        <rFont val="Verdana"/>
        <family val="2"/>
      </rPr>
      <t>VPIS = 2*CPI*FRM/60 + ar(0)</t>
    </r>
  </si>
  <si>
    <r>
      <rPr>
        <b/>
        <sz val="10"/>
        <color indexed="63"/>
        <rFont val="Verdana"/>
        <family val="2"/>
      </rPr>
      <t>4</t>
    </r>
    <r>
      <rPr>
        <sz val="10"/>
        <color indexed="63"/>
        <rFont val="Verdana"/>
        <family val="2"/>
      </rPr>
      <t xml:space="preserve"> - Surface du piston </t>
    </r>
    <r>
      <rPr>
        <b/>
        <sz val="10"/>
        <color indexed="63"/>
        <rFont val="Verdana"/>
        <family val="2"/>
      </rPr>
      <t>SPIS = PI*DPI  + ar(1)</t>
    </r>
  </si>
  <si>
    <t>et divisé par la vitesse admissible de la vapeur  SADM = SPIS*VPIS/VVA/1000  + ar(2)</t>
  </si>
  <si>
    <r>
      <rPr>
        <b/>
        <sz val="10"/>
        <color indexed="63"/>
        <rFont val="Verdana"/>
        <family val="2"/>
      </rPr>
      <t>5</t>
    </r>
    <r>
      <rPr>
        <sz val="10"/>
        <color indexed="63"/>
        <rFont val="Verdana"/>
        <family val="2"/>
      </rPr>
      <t xml:space="preserve"> -  La section de passage est égale à la section du piston par la vitesse de celui-ci</t>
    </r>
  </si>
  <si>
    <r>
      <rPr>
        <b/>
        <sz val="10"/>
        <color indexed="63"/>
        <rFont val="Verdana"/>
        <family val="2"/>
      </rPr>
      <t>7</t>
    </r>
    <r>
      <rPr>
        <sz val="10"/>
        <color indexed="63"/>
        <rFont val="Verdana"/>
        <family val="2"/>
      </rPr>
      <t xml:space="preserve"> - Section de passage échappement </t>
    </r>
    <r>
      <rPr>
        <b/>
        <sz val="10"/>
        <color indexed="63"/>
        <rFont val="Verdana"/>
        <family val="2"/>
      </rPr>
      <t>SECH = SPIS*VPIS/VVE/1000 + ar(2)</t>
    </r>
  </si>
  <si>
    <r>
      <rPr>
        <b/>
        <sz val="10"/>
        <rFont val="Verdana"/>
        <family val="2"/>
      </rPr>
      <t>8 -</t>
    </r>
    <r>
      <rPr>
        <sz val="10"/>
        <rFont val="Verdana"/>
        <family val="2"/>
      </rPr>
      <t xml:space="preserve"> Diamètre échappement </t>
    </r>
    <r>
      <rPr>
        <b/>
        <sz val="10"/>
        <rFont val="Verdana"/>
        <family val="2"/>
      </rPr>
      <t>DECH = (SECH*4/PI)^(1/2) + ar(1)sup</t>
    </r>
  </si>
  <si>
    <r>
      <rPr>
        <b/>
        <sz val="10"/>
        <rFont val="Verdana"/>
        <family val="2"/>
      </rPr>
      <t>13</t>
    </r>
    <r>
      <rPr>
        <sz val="10"/>
        <rFont val="Verdana"/>
        <family val="2"/>
      </rPr>
      <t xml:space="preserve"> - Demi angle d'oscillation (°) </t>
    </r>
    <r>
      <rPr>
        <b/>
        <sz val="10"/>
        <rFont val="Verdana"/>
        <family val="2"/>
      </rPr>
      <t>TAL = ARCTANG (PAE / (EAR*2)) + ar(3)</t>
    </r>
  </si>
  <si>
    <r>
      <rPr>
        <b/>
        <sz val="10"/>
        <rFont val="Verdana"/>
        <family val="2"/>
      </rPr>
      <t>14</t>
    </r>
    <r>
      <rPr>
        <sz val="10"/>
        <rFont val="Verdana"/>
        <family val="2"/>
      </rPr>
      <t xml:space="preserve"> - Entre axes articulation axe bielle (mm)</t>
    </r>
    <r>
      <rPr>
        <b/>
        <sz val="10"/>
        <rFont val="Verdana"/>
        <family val="2"/>
      </rPr>
      <t xml:space="preserve"> EBR = CPI/SIN (TAL*2) ar(0)sup</t>
    </r>
  </si>
  <si>
    <r>
      <rPr>
        <b/>
        <sz val="10"/>
        <rFont val="Verdana"/>
        <family val="2"/>
      </rPr>
      <t>1</t>
    </r>
    <r>
      <rPr>
        <sz val="10"/>
        <rFont val="Verdana"/>
        <family val="2"/>
      </rPr>
      <t xml:space="preserve"> - Course du piston. Si SDE=1 </t>
    </r>
    <r>
      <rPr>
        <b/>
        <sz val="10"/>
        <rFont val="Verdana"/>
        <family val="2"/>
      </rPr>
      <t>CPI = (DPI*Ccps)</t>
    </r>
  </si>
  <si>
    <r>
      <t xml:space="preserve"> si SDE = 2 </t>
    </r>
    <r>
      <rPr>
        <b/>
        <sz val="10"/>
        <rFont val="Verdana"/>
        <family val="2"/>
      </rPr>
      <t>CPI = (DPI*Ccpd)</t>
    </r>
    <r>
      <rPr>
        <sz val="10"/>
        <rFont val="Verdana"/>
        <family val="2"/>
      </rPr>
      <t xml:space="preserve"> + ar(0)sup</t>
    </r>
  </si>
  <si>
    <r>
      <rPr>
        <b/>
        <sz val="10"/>
        <rFont val="Verdana"/>
        <family val="2"/>
      </rPr>
      <t>12</t>
    </r>
    <r>
      <rPr>
        <sz val="10"/>
        <rFont val="Verdana"/>
        <family val="2"/>
      </rPr>
      <t xml:space="preserve"> - Entre axes perçage adm et écha. </t>
    </r>
    <r>
      <rPr>
        <b/>
        <sz val="10"/>
        <rFont val="Verdana"/>
        <family val="2"/>
      </rPr>
      <t>PAE = (DPC+DAGM/2+DECH/2)*1,2 + ar(1)sup</t>
    </r>
  </si>
  <si>
    <r>
      <t xml:space="preserve">LGP = DPI*Clps ou Clpd + ar(0)sup </t>
    </r>
    <r>
      <rPr>
        <sz val="10"/>
        <rFont val="Verdana"/>
        <family val="2"/>
      </rPr>
      <t>en standard Clps =1,75 et Clpd = 1,1</t>
    </r>
  </si>
  <si>
    <r>
      <t xml:space="preserve">si SDE = 1 </t>
    </r>
    <r>
      <rPr>
        <b/>
        <sz val="10"/>
        <rFont val="Verdana"/>
        <family val="2"/>
      </rPr>
      <t>EAR = LGP/2</t>
    </r>
    <r>
      <rPr>
        <sz val="10"/>
        <rFont val="Verdana"/>
        <family val="2"/>
      </rPr>
      <t xml:space="preserve"> si SDE = 2</t>
    </r>
    <r>
      <rPr>
        <b/>
        <sz val="10"/>
        <rFont val="Verdana"/>
        <family val="2"/>
      </rPr>
      <t xml:space="preserve"> EAR = LGP*1,25</t>
    </r>
    <r>
      <rPr>
        <sz val="10"/>
        <rFont val="Verdana"/>
        <family val="2"/>
      </rPr>
      <t xml:space="preserve"> + ar(0)inf</t>
    </r>
  </si>
  <si>
    <r>
      <rPr>
        <b/>
        <sz val="10"/>
        <rFont val="Verdana"/>
        <family val="2"/>
      </rPr>
      <t>15</t>
    </r>
    <r>
      <rPr>
        <sz val="10"/>
        <rFont val="Verdana"/>
        <family val="2"/>
      </rPr>
      <t xml:space="preserve"> - Longueur utile du cylindre (mm) </t>
    </r>
    <r>
      <rPr>
        <b/>
        <sz val="10"/>
        <rFont val="Verdana"/>
        <family val="2"/>
      </rPr>
      <t>LCY = LGP+CPI</t>
    </r>
  </si>
  <si>
    <t>Valeur emmanchement chapeau</t>
  </si>
  <si>
    <t>ECH</t>
  </si>
  <si>
    <r>
      <rPr>
        <b/>
        <sz val="10"/>
        <rFont val="Verdana"/>
        <family val="2"/>
      </rPr>
      <t>18</t>
    </r>
    <r>
      <rPr>
        <sz val="10"/>
        <rFont val="Verdana"/>
        <family val="2"/>
      </rPr>
      <t xml:space="preserve"> - Longueur bielle piston</t>
    </r>
    <r>
      <rPr>
        <b/>
        <sz val="10"/>
        <rFont val="Verdana"/>
        <family val="2"/>
      </rPr>
      <t xml:space="preserve"> LBP = EBR + EAR - CPI/2</t>
    </r>
  </si>
  <si>
    <r>
      <rPr>
        <b/>
        <sz val="10"/>
        <rFont val="Verdana"/>
        <family val="2"/>
      </rPr>
      <t>17</t>
    </r>
    <r>
      <rPr>
        <sz val="10"/>
        <rFont val="Verdana"/>
        <family val="2"/>
      </rPr>
      <t xml:space="preserve"> - Longueur total du cylindre (mm) Fonction simple ou double effet</t>
    </r>
  </si>
  <si>
    <r>
      <rPr>
        <b/>
        <sz val="10"/>
        <rFont val="Verdana"/>
        <family val="2"/>
      </rPr>
      <t>16</t>
    </r>
    <r>
      <rPr>
        <sz val="10"/>
        <rFont val="Verdana"/>
        <family val="2"/>
      </rPr>
      <t xml:space="preserve"> - Valeur de l'emmanchement du chapeau et palier inférieur  </t>
    </r>
    <r>
      <rPr>
        <b/>
        <sz val="10"/>
        <rFont val="Verdana"/>
        <family val="2"/>
      </rPr>
      <t xml:space="preserve">ECH = DPI*0,25 </t>
    </r>
    <r>
      <rPr>
        <sz val="10"/>
        <rFont val="Verdana"/>
        <family val="2"/>
      </rPr>
      <t>+ ar(1)sup</t>
    </r>
  </si>
  <si>
    <r>
      <t xml:space="preserve"> si SDE=1</t>
    </r>
    <r>
      <rPr>
        <b/>
        <sz val="10"/>
        <rFont val="Verdana"/>
        <family val="2"/>
      </rPr>
      <t xml:space="preserve"> LTC = ECH+0,5</t>
    </r>
    <r>
      <rPr>
        <sz val="10"/>
        <rFont val="Verdana"/>
        <family val="2"/>
      </rPr>
      <t xml:space="preserve"> si SDE = 2 </t>
    </r>
    <r>
      <rPr>
        <b/>
        <sz val="10"/>
        <rFont val="Verdana"/>
        <family val="2"/>
      </rPr>
      <t>LTC = 2*ECH+1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</si>
</sst>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9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sz val="12"/>
      <name val="Verdana"/>
      <family val="2"/>
    </font>
    <font>
      <b/>
      <sz val="16"/>
      <name val="Arial"/>
      <family val="2"/>
    </font>
    <font>
      <sz val="10"/>
      <color indexed="63"/>
      <name val="Verdana"/>
      <family val="2"/>
    </font>
    <font>
      <vertAlign val="superscript"/>
      <sz val="10"/>
      <color indexed="63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60"/>
      <name val="Verdana"/>
      <family val="2"/>
    </font>
    <font>
      <b/>
      <sz val="10"/>
      <color indexed="60"/>
      <name val="Verdana"/>
      <family val="2"/>
    </font>
    <font>
      <sz val="10"/>
      <color indexed="23"/>
      <name val="Verdana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C00000"/>
      <name val="Verdana"/>
      <family val="2"/>
    </font>
    <font>
      <b/>
      <sz val="10"/>
      <color rgb="FFC00000"/>
      <name val="Verdana"/>
      <family val="2"/>
    </font>
    <font>
      <sz val="10"/>
      <color theme="1" tint="0.34999001026153564"/>
      <name val="Verdana"/>
      <family val="2"/>
    </font>
    <font>
      <sz val="10"/>
      <color theme="1" tint="0.34999001026153564"/>
      <name val="Arial"/>
      <family val="2"/>
    </font>
    <font>
      <b/>
      <sz val="10"/>
      <color rgb="FFFF0000"/>
      <name val="Verdana"/>
      <family val="2"/>
    </font>
    <font>
      <sz val="10"/>
      <color theme="1" tint="0.24998000264167786"/>
      <name val="Verdana"/>
      <family val="2"/>
    </font>
    <font>
      <b/>
      <sz val="10"/>
      <color theme="1" tint="0.24998000264167786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2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4" xfId="0" applyFill="1" applyBorder="1" applyAlignment="1">
      <alignment/>
    </xf>
    <xf numFmtId="0" fontId="7" fillId="36" borderId="19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6" fillId="36" borderId="17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3" fillId="36" borderId="18" xfId="0" applyFon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2" fillId="36" borderId="19" xfId="0" applyFont="1" applyFill="1" applyBorder="1" applyAlignment="1">
      <alignment/>
    </xf>
    <xf numFmtId="0" fontId="0" fillId="36" borderId="19" xfId="0" applyFill="1" applyBorder="1" applyAlignment="1">
      <alignment/>
    </xf>
    <xf numFmtId="0" fontId="2" fillId="36" borderId="12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6" borderId="22" xfId="0" applyFont="1" applyFill="1" applyBorder="1" applyAlignment="1">
      <alignment/>
    </xf>
    <xf numFmtId="0" fontId="0" fillId="0" borderId="0" xfId="0" applyFill="1" applyAlignment="1">
      <alignment/>
    </xf>
    <xf numFmtId="0" fontId="1" fillId="36" borderId="21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0" fontId="0" fillId="0" borderId="0" xfId="0" applyFont="1" applyAlignment="1">
      <alignment/>
    </xf>
    <xf numFmtId="0" fontId="52" fillId="34" borderId="12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/>
    </xf>
    <xf numFmtId="0" fontId="55" fillId="37" borderId="0" xfId="0" applyFont="1" applyFill="1" applyAlignment="1">
      <alignment/>
    </xf>
    <xf numFmtId="0" fontId="53" fillId="35" borderId="12" xfId="0" applyFont="1" applyFill="1" applyBorder="1" applyAlignment="1">
      <alignment horizontal="center" vertical="center"/>
    </xf>
    <xf numFmtId="0" fontId="9" fillId="37" borderId="0" xfId="0" applyFont="1" applyFill="1" applyAlignment="1">
      <alignment/>
    </xf>
    <xf numFmtId="0" fontId="0" fillId="0" borderId="0" xfId="0" applyNumberFormat="1" applyFont="1" applyAlignment="1">
      <alignment horizontal="center" textRotation="90" readingOrder="1"/>
    </xf>
    <xf numFmtId="0" fontId="2" fillId="34" borderId="10" xfId="0" applyFont="1" applyFill="1" applyBorder="1" applyAlignment="1">
      <alignment/>
    </xf>
    <xf numFmtId="0" fontId="56" fillId="35" borderId="12" xfId="0" applyFont="1" applyFill="1" applyBorder="1" applyAlignment="1">
      <alignment horizontal="center"/>
    </xf>
    <xf numFmtId="0" fontId="56" fillId="35" borderId="21" xfId="0" applyFont="1" applyFill="1" applyBorder="1" applyAlignment="1">
      <alignment horizontal="center"/>
    </xf>
    <xf numFmtId="0" fontId="57" fillId="34" borderId="12" xfId="0" applyFont="1" applyFill="1" applyBorder="1" applyAlignment="1">
      <alignment/>
    </xf>
    <xf numFmtId="0" fontId="58" fillId="38" borderId="12" xfId="0" applyFont="1" applyFill="1" applyBorder="1" applyAlignment="1">
      <alignment horizontal="center"/>
    </xf>
    <xf numFmtId="0" fontId="58" fillId="35" borderId="12" xfId="0" applyFont="1" applyFill="1" applyBorder="1" applyAlignment="1">
      <alignment horizontal="center"/>
    </xf>
    <xf numFmtId="0" fontId="57" fillId="37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7" borderId="19" xfId="0" applyFill="1" applyBorder="1" applyAlignment="1">
      <alignment/>
    </xf>
    <xf numFmtId="0" fontId="6" fillId="39" borderId="23" xfId="0" applyFont="1" applyFill="1" applyBorder="1" applyAlignment="1">
      <alignment horizontal="center" vertical="center"/>
    </xf>
    <xf numFmtId="0" fontId="0" fillId="39" borderId="22" xfId="0" applyFill="1" applyBorder="1" applyAlignment="1">
      <alignment/>
    </xf>
    <xf numFmtId="0" fontId="0" fillId="39" borderId="24" xfId="0" applyFill="1" applyBorder="1" applyAlignment="1">
      <alignment/>
    </xf>
    <xf numFmtId="0" fontId="4" fillId="39" borderId="23" xfId="0" applyFont="1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2" fillId="37" borderId="0" xfId="0" applyNumberFormat="1" applyFont="1" applyFill="1" applyBorder="1" applyAlignment="1">
      <alignment horizontal="center" textRotation="90" readingOrder="1"/>
    </xf>
    <xf numFmtId="0" fontId="10" fillId="37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ont>
        <color theme="0"/>
      </font>
    </dxf>
    <dxf>
      <font>
        <color theme="0"/>
      </font>
    </dxf>
    <dxf>
      <font>
        <color rgb="FFCCFFFF"/>
      </font>
    </dxf>
    <dxf>
      <font>
        <color rgb="FFCCFFFF"/>
      </font>
    </dxf>
    <dxf>
      <font>
        <color rgb="FF66FFCC"/>
      </font>
    </dxf>
    <dxf>
      <font>
        <color rgb="FFCCFFFF"/>
      </font>
    </dxf>
    <dxf>
      <font>
        <color rgb="FFCCFFFF"/>
      </font>
    </dxf>
    <dxf>
      <font>
        <color rgb="FF66FFFF"/>
      </font>
    </dxf>
    <dxf>
      <font>
        <color rgb="FFCCFFFF"/>
      </font>
    </dxf>
    <dxf>
      <font>
        <color rgb="FF66FFFF"/>
      </font>
    </dxf>
    <dxf>
      <font>
        <color rgb="FF66FFCC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22</xdr:row>
      <xdr:rowOff>28575</xdr:rowOff>
    </xdr:to>
    <xdr:pic>
      <xdr:nvPicPr>
        <xdr:cNvPr id="1" name="Image 1" descr="Diagramme_proces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147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57150</xdr:colOff>
      <xdr:row>27</xdr:row>
      <xdr:rowOff>0</xdr:rowOff>
    </xdr:to>
    <xdr:pic>
      <xdr:nvPicPr>
        <xdr:cNvPr id="2" name="Image 2" descr="Schema_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161925"/>
          <a:ext cx="310515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20">
      <selection activeCell="G46" sqref="G46"/>
    </sheetView>
  </sheetViews>
  <sheetFormatPr defaultColWidth="11.421875" defaultRowHeight="12.75"/>
  <cols>
    <col min="1" max="1" width="1.57421875" style="0" customWidth="1"/>
    <col min="2" max="2" width="1.8515625" style="0" customWidth="1"/>
    <col min="3" max="3" width="41.7109375" style="0" customWidth="1"/>
    <col min="4" max="4" width="7.28125" style="0" bestFit="1" customWidth="1"/>
    <col min="5" max="5" width="11.00390625" style="0" customWidth="1"/>
    <col min="6" max="6" width="3.7109375" style="0" customWidth="1"/>
    <col min="7" max="7" width="2.28125" style="0" customWidth="1"/>
    <col min="14" max="14" width="18.57421875" style="0" customWidth="1"/>
  </cols>
  <sheetData>
    <row r="1" spans="1:14" ht="9" customHeight="1">
      <c r="A1" s="38"/>
      <c r="B1" s="38"/>
      <c r="C1" s="38"/>
      <c r="D1" s="38"/>
      <c r="E1" s="38"/>
      <c r="F1" s="38"/>
      <c r="G1" s="43"/>
      <c r="H1" s="43"/>
      <c r="I1" s="43"/>
      <c r="J1" s="43"/>
      <c r="K1" s="43"/>
      <c r="L1" s="44"/>
      <c r="M1" s="44"/>
      <c r="N1" s="44"/>
    </row>
    <row r="2" spans="1:14" ht="38.25" customHeight="1">
      <c r="A2" s="38"/>
      <c r="B2" s="72" t="s">
        <v>48</v>
      </c>
      <c r="C2" s="73"/>
      <c r="D2" s="73"/>
      <c r="E2" s="73"/>
      <c r="F2" s="73"/>
      <c r="G2" s="74"/>
      <c r="H2" s="74"/>
      <c r="I2" s="74"/>
      <c r="J2" s="74"/>
      <c r="K2" s="74"/>
      <c r="L2" s="74"/>
      <c r="M2" s="74"/>
      <c r="N2" s="74"/>
    </row>
    <row r="3" spans="1:14" ht="13.5" thickBot="1">
      <c r="A3" s="38"/>
      <c r="B3" s="38"/>
      <c r="C3" s="64"/>
      <c r="D3" s="64"/>
      <c r="E3" s="64"/>
      <c r="F3" s="38"/>
      <c r="G3" s="43"/>
      <c r="H3" s="43"/>
      <c r="I3" s="43"/>
      <c r="J3" s="43"/>
      <c r="K3" s="43"/>
      <c r="L3" s="44"/>
      <c r="M3" s="44"/>
      <c r="N3" s="44"/>
    </row>
    <row r="4" spans="1:14" ht="14.25" customHeight="1" thickBot="1">
      <c r="A4" s="38"/>
      <c r="B4" s="65" t="s">
        <v>13</v>
      </c>
      <c r="C4" s="66"/>
      <c r="D4" s="66"/>
      <c r="E4" s="66"/>
      <c r="F4" s="67"/>
      <c r="G4" s="43"/>
      <c r="H4" s="43"/>
      <c r="I4" s="43"/>
      <c r="J4" s="43"/>
      <c r="K4" s="43"/>
      <c r="L4" s="43"/>
      <c r="M4" s="44"/>
      <c r="N4" s="44"/>
    </row>
    <row r="5" spans="1:14" ht="13.5" customHeight="1" thickBot="1">
      <c r="A5" s="38"/>
      <c r="B5" s="19"/>
      <c r="C5" s="20"/>
      <c r="D5" s="21"/>
      <c r="E5" s="21"/>
      <c r="F5" s="13"/>
      <c r="G5" s="43"/>
      <c r="H5" s="45" t="s">
        <v>79</v>
      </c>
      <c r="I5" s="43"/>
      <c r="J5" s="43"/>
      <c r="K5" s="43"/>
      <c r="L5" s="43"/>
      <c r="M5" s="44"/>
      <c r="N5" s="44"/>
    </row>
    <row r="6" spans="1:14" ht="13.5" thickBot="1">
      <c r="A6" s="38"/>
      <c r="B6" s="15"/>
      <c r="C6" s="2" t="s">
        <v>30</v>
      </c>
      <c r="D6" s="27"/>
      <c r="E6" s="27"/>
      <c r="F6" s="28"/>
      <c r="G6" s="43"/>
      <c r="H6" s="45" t="s">
        <v>69</v>
      </c>
      <c r="I6" s="43"/>
      <c r="J6" s="43"/>
      <c r="K6" s="43"/>
      <c r="L6" s="43"/>
      <c r="M6" s="44"/>
      <c r="N6" s="44"/>
    </row>
    <row r="7" spans="1:14" ht="12.75">
      <c r="A7" s="38"/>
      <c r="B7" s="15"/>
      <c r="C7" s="55" t="s">
        <v>21</v>
      </c>
      <c r="D7" s="33" t="s">
        <v>10</v>
      </c>
      <c r="E7" s="7">
        <v>8</v>
      </c>
      <c r="F7" s="36" t="s">
        <v>25</v>
      </c>
      <c r="G7" s="43"/>
      <c r="H7" s="45" t="s">
        <v>54</v>
      </c>
      <c r="I7" s="43"/>
      <c r="J7" s="43"/>
      <c r="K7" s="43"/>
      <c r="L7" s="43"/>
      <c r="M7" s="44"/>
      <c r="N7" s="44"/>
    </row>
    <row r="8" spans="1:14" ht="12.75" customHeight="1">
      <c r="A8" s="38"/>
      <c r="B8" s="22"/>
      <c r="C8" s="4" t="s">
        <v>19</v>
      </c>
      <c r="D8" s="34" t="s">
        <v>7</v>
      </c>
      <c r="E8" s="8">
        <v>25</v>
      </c>
      <c r="F8" s="36" t="s">
        <v>26</v>
      </c>
      <c r="G8" s="71" t="s">
        <v>63</v>
      </c>
      <c r="H8" s="1" t="s">
        <v>55</v>
      </c>
      <c r="I8" s="45"/>
      <c r="J8" s="45"/>
      <c r="K8" s="45"/>
      <c r="L8" s="43"/>
      <c r="M8" s="44"/>
      <c r="N8" s="44"/>
    </row>
    <row r="9" spans="1:14" ht="12.75">
      <c r="A9" s="38"/>
      <c r="B9" s="22"/>
      <c r="C9" s="4" t="s">
        <v>18</v>
      </c>
      <c r="D9" s="34" t="s">
        <v>8</v>
      </c>
      <c r="E9" s="8">
        <v>25</v>
      </c>
      <c r="F9" s="36" t="s">
        <v>27</v>
      </c>
      <c r="G9" s="71"/>
      <c r="H9" s="45" t="s">
        <v>70</v>
      </c>
      <c r="I9" s="45"/>
      <c r="J9" s="45"/>
      <c r="K9" s="45"/>
      <c r="L9" s="43"/>
      <c r="M9" s="44"/>
      <c r="N9" s="44"/>
    </row>
    <row r="10" spans="1:14" ht="13.5" thickBot="1">
      <c r="A10" s="38"/>
      <c r="B10" s="22"/>
      <c r="C10" s="6" t="s">
        <v>22</v>
      </c>
      <c r="D10" s="35" t="s">
        <v>14</v>
      </c>
      <c r="E10" s="9">
        <v>800</v>
      </c>
      <c r="F10" s="36" t="s">
        <v>28</v>
      </c>
      <c r="G10" s="71"/>
      <c r="H10" s="45" t="s">
        <v>54</v>
      </c>
      <c r="I10" s="45"/>
      <c r="J10" s="45"/>
      <c r="K10" s="45"/>
      <c r="L10" s="43"/>
      <c r="M10" s="44"/>
      <c r="N10" s="44"/>
    </row>
    <row r="11" spans="1:14" ht="12.75" customHeight="1" thickBot="1">
      <c r="A11" s="38"/>
      <c r="B11" s="14"/>
      <c r="C11" s="25"/>
      <c r="D11" s="26"/>
      <c r="E11" s="25"/>
      <c r="F11" s="36"/>
      <c r="G11" s="71"/>
      <c r="H11" s="45" t="s">
        <v>56</v>
      </c>
      <c r="I11" s="45"/>
      <c r="J11" s="45"/>
      <c r="K11" s="45"/>
      <c r="L11" s="43"/>
      <c r="M11" s="44"/>
      <c r="N11" s="44"/>
    </row>
    <row r="12" spans="1:14" ht="13.5" thickBot="1">
      <c r="A12" s="38"/>
      <c r="B12" s="14"/>
      <c r="C12" s="3" t="s">
        <v>12</v>
      </c>
      <c r="D12" s="26"/>
      <c r="E12" s="25"/>
      <c r="F12" s="36"/>
      <c r="G12" s="71"/>
      <c r="H12" s="45" t="s">
        <v>71</v>
      </c>
      <c r="I12" s="45"/>
      <c r="J12" s="45"/>
      <c r="K12" s="45"/>
      <c r="L12" s="43"/>
      <c r="M12" s="44"/>
      <c r="N12" s="44"/>
    </row>
    <row r="13" spans="1:14" ht="12.75">
      <c r="A13" s="38"/>
      <c r="B13" s="23"/>
      <c r="C13" s="5" t="s">
        <v>39</v>
      </c>
      <c r="D13" s="33" t="s">
        <v>33</v>
      </c>
      <c r="E13" s="7">
        <v>2</v>
      </c>
      <c r="F13" s="36" t="s">
        <v>57</v>
      </c>
      <c r="G13" s="71"/>
      <c r="H13" s="45" t="s">
        <v>58</v>
      </c>
      <c r="I13" s="45"/>
      <c r="J13" s="45"/>
      <c r="K13" s="45"/>
      <c r="L13" s="43"/>
      <c r="M13" s="44"/>
      <c r="N13" s="44"/>
    </row>
    <row r="14" spans="1:14" ht="12.75">
      <c r="A14" s="38"/>
      <c r="B14" s="23"/>
      <c r="C14" s="5" t="s">
        <v>64</v>
      </c>
      <c r="D14" s="34" t="s">
        <v>53</v>
      </c>
      <c r="E14" s="8">
        <v>1.25</v>
      </c>
      <c r="F14" s="36" t="s">
        <v>29</v>
      </c>
      <c r="G14" s="71"/>
      <c r="H14" s="45" t="s">
        <v>59</v>
      </c>
      <c r="I14" s="45"/>
      <c r="J14" s="45"/>
      <c r="K14" s="45"/>
      <c r="L14" s="43"/>
      <c r="M14" s="44"/>
      <c r="N14" s="44"/>
    </row>
    <row r="15" spans="1:14" ht="12.75">
      <c r="A15" s="38"/>
      <c r="B15" s="23"/>
      <c r="C15" s="5" t="s">
        <v>65</v>
      </c>
      <c r="D15" s="34" t="s">
        <v>67</v>
      </c>
      <c r="E15" s="56">
        <v>1.8</v>
      </c>
      <c r="F15" s="36" t="s">
        <v>31</v>
      </c>
      <c r="G15" s="71"/>
      <c r="H15" s="45" t="s">
        <v>80</v>
      </c>
      <c r="I15" s="45"/>
      <c r="J15" s="45"/>
      <c r="K15" s="45"/>
      <c r="L15" s="43"/>
      <c r="M15" s="44"/>
      <c r="N15" s="44"/>
    </row>
    <row r="16" spans="1:14" ht="12.75">
      <c r="A16" s="38"/>
      <c r="B16" s="23"/>
      <c r="C16" s="5" t="s">
        <v>66</v>
      </c>
      <c r="D16" s="34" t="s">
        <v>68</v>
      </c>
      <c r="E16" s="8">
        <v>1.5</v>
      </c>
      <c r="F16" s="36" t="s">
        <v>72</v>
      </c>
      <c r="G16" s="71"/>
      <c r="H16" s="45" t="s">
        <v>81</v>
      </c>
      <c r="I16" s="45"/>
      <c r="J16" s="45"/>
      <c r="K16" s="45"/>
      <c r="L16" s="43"/>
      <c r="M16" s="44"/>
      <c r="N16" s="44"/>
    </row>
    <row r="17" spans="1:14" ht="12.75">
      <c r="A17" s="38"/>
      <c r="B17" s="23"/>
      <c r="C17" s="5" t="s">
        <v>76</v>
      </c>
      <c r="D17" s="34" t="s">
        <v>74</v>
      </c>
      <c r="E17" s="56">
        <v>1.75</v>
      </c>
      <c r="F17" s="36" t="s">
        <v>77</v>
      </c>
      <c r="G17" s="54"/>
      <c r="H17" s="45" t="s">
        <v>82</v>
      </c>
      <c r="I17" s="45"/>
      <c r="J17" s="45"/>
      <c r="K17" s="45"/>
      <c r="L17" s="43"/>
      <c r="M17" s="44"/>
      <c r="N17" s="44"/>
    </row>
    <row r="18" spans="1:14" ht="13.5" thickBot="1">
      <c r="A18" s="38"/>
      <c r="B18" s="23"/>
      <c r="C18" s="6" t="s">
        <v>73</v>
      </c>
      <c r="D18" s="35" t="s">
        <v>75</v>
      </c>
      <c r="E18" s="57">
        <v>1.1</v>
      </c>
      <c r="F18" s="36" t="s">
        <v>78</v>
      </c>
      <c r="G18" s="54"/>
      <c r="H18" s="45" t="s">
        <v>84</v>
      </c>
      <c r="I18" s="45"/>
      <c r="J18" s="45"/>
      <c r="K18" s="45"/>
      <c r="L18" s="43"/>
      <c r="M18" s="44"/>
      <c r="N18" s="44"/>
    </row>
    <row r="19" spans="1:14" ht="12" customHeight="1" thickBot="1">
      <c r="A19" s="38"/>
      <c r="B19" s="24"/>
      <c r="C19" s="30"/>
      <c r="D19" s="30"/>
      <c r="E19" s="31"/>
      <c r="F19" s="29"/>
      <c r="G19" s="43"/>
      <c r="H19" s="45" t="s">
        <v>83</v>
      </c>
      <c r="I19" s="45"/>
      <c r="J19" s="45"/>
      <c r="K19" s="45"/>
      <c r="L19" s="43"/>
      <c r="M19" s="44"/>
      <c r="N19" s="44"/>
    </row>
    <row r="20" spans="1:14" ht="12" customHeight="1" thickBot="1">
      <c r="A20" s="38"/>
      <c r="B20" s="39"/>
      <c r="C20" s="39"/>
      <c r="D20" s="39"/>
      <c r="E20" s="38"/>
      <c r="F20" s="38"/>
      <c r="G20" s="43"/>
      <c r="I20" s="45"/>
      <c r="J20" s="45"/>
      <c r="K20" s="45"/>
      <c r="L20" s="43"/>
      <c r="M20" s="44"/>
      <c r="N20" s="44"/>
    </row>
    <row r="21" spans="1:14" ht="13.5" customHeight="1" thickBot="1">
      <c r="A21" s="38"/>
      <c r="B21" s="68" t="s">
        <v>52</v>
      </c>
      <c r="C21" s="69"/>
      <c r="D21" s="69"/>
      <c r="E21" s="69"/>
      <c r="F21" s="70"/>
      <c r="G21" s="43"/>
      <c r="H21" s="45" t="s">
        <v>100</v>
      </c>
      <c r="J21" s="45"/>
      <c r="K21" s="45"/>
      <c r="L21" s="43"/>
      <c r="M21" s="44"/>
      <c r="N21" s="44"/>
    </row>
    <row r="22" spans="1:14" ht="15" customHeight="1" thickBot="1">
      <c r="A22" s="38"/>
      <c r="B22" s="10"/>
      <c r="C22" s="11"/>
      <c r="D22" s="11"/>
      <c r="E22" s="12"/>
      <c r="F22" s="13"/>
      <c r="G22" s="43"/>
      <c r="H22" s="1" t="s">
        <v>101</v>
      </c>
      <c r="I22" s="45"/>
      <c r="J22" s="45"/>
      <c r="K22" s="45"/>
      <c r="L22" s="43"/>
      <c r="M22" s="44"/>
      <c r="N22" s="44"/>
    </row>
    <row r="23" spans="1:14" ht="13.5" thickBot="1">
      <c r="A23" s="38"/>
      <c r="B23" s="14"/>
      <c r="C23" s="3" t="s">
        <v>23</v>
      </c>
      <c r="D23" s="16"/>
      <c r="E23" s="17"/>
      <c r="F23" s="18"/>
      <c r="G23" s="43"/>
      <c r="H23" s="62" t="s">
        <v>91</v>
      </c>
      <c r="I23" s="61"/>
      <c r="J23" s="45"/>
      <c r="K23" s="45"/>
      <c r="L23" s="43"/>
      <c r="M23" s="44"/>
      <c r="N23" s="44"/>
    </row>
    <row r="24" spans="1:14" ht="12.75">
      <c r="A24" s="38"/>
      <c r="B24" s="14"/>
      <c r="C24" s="5" t="s">
        <v>20</v>
      </c>
      <c r="D24" s="33" t="s">
        <v>9</v>
      </c>
      <c r="E24" s="7">
        <f>IF(SDE=1,ROUNDUP(DPI*Ccps,0),ROUNDUP(DPI*Ccpd,0))</f>
        <v>12</v>
      </c>
      <c r="F24" s="36">
        <v>1</v>
      </c>
      <c r="G24" s="43"/>
      <c r="H24" s="62" t="s">
        <v>92</v>
      </c>
      <c r="I24" s="61"/>
      <c r="J24" s="45"/>
      <c r="K24" s="45"/>
      <c r="L24" s="43"/>
      <c r="M24" s="44"/>
      <c r="N24" s="44"/>
    </row>
    <row r="25" spans="1:16" ht="15">
      <c r="A25" s="38"/>
      <c r="B25" s="14"/>
      <c r="C25" s="58" t="s">
        <v>86</v>
      </c>
      <c r="D25" s="34" t="s">
        <v>24</v>
      </c>
      <c r="E25" s="59">
        <f>ROUND((DPI^2)/4*CPI*PI/1000,2)</f>
        <v>0.6</v>
      </c>
      <c r="F25" s="36">
        <v>2</v>
      </c>
      <c r="G25" s="43"/>
      <c r="H25" s="62" t="s">
        <v>93</v>
      </c>
      <c r="I25" s="61"/>
      <c r="J25" s="50"/>
      <c r="K25" s="45"/>
      <c r="L25" s="43"/>
      <c r="M25" s="44"/>
      <c r="N25" s="44"/>
      <c r="P25" s="1"/>
    </row>
    <row r="26" spans="1:16" ht="12.75">
      <c r="A26" s="38"/>
      <c r="B26" s="14"/>
      <c r="C26" s="58" t="s">
        <v>0</v>
      </c>
      <c r="D26" s="34" t="s">
        <v>15</v>
      </c>
      <c r="E26" s="60">
        <f>ROUND(2*CPI*FRM/60,0)</f>
        <v>320</v>
      </c>
      <c r="F26" s="36">
        <v>3</v>
      </c>
      <c r="G26" s="43"/>
      <c r="H26" s="62" t="s">
        <v>95</v>
      </c>
      <c r="I26" s="61"/>
      <c r="J26" s="50"/>
      <c r="K26" s="45"/>
      <c r="L26" s="43"/>
      <c r="M26" s="44"/>
      <c r="N26" s="44"/>
      <c r="P26" s="1"/>
    </row>
    <row r="27" spans="1:16" ht="12.75">
      <c r="A27" s="38"/>
      <c r="B27" s="14"/>
      <c r="C27" s="58" t="s">
        <v>1</v>
      </c>
      <c r="D27" s="34" t="s">
        <v>16</v>
      </c>
      <c r="E27" s="60">
        <f>ROUND((PI*(DPI/2)^2),1)</f>
        <v>50.3</v>
      </c>
      <c r="F27" s="36">
        <v>4</v>
      </c>
      <c r="G27" s="43"/>
      <c r="H27" s="61" t="s">
        <v>94</v>
      </c>
      <c r="I27" s="61"/>
      <c r="J27" s="50"/>
      <c r="K27" s="45"/>
      <c r="L27" s="43"/>
      <c r="M27" s="44"/>
      <c r="N27" s="44"/>
      <c r="P27" s="1"/>
    </row>
    <row r="28" spans="1:16" ht="12.75">
      <c r="A28" s="38"/>
      <c r="B28" s="15"/>
      <c r="C28" s="58" t="s">
        <v>2</v>
      </c>
      <c r="D28" s="34" t="s">
        <v>6</v>
      </c>
      <c r="E28" s="60">
        <f>ROUND(SPIS*VPIS/VVA/1000,2)</f>
        <v>0.64</v>
      </c>
      <c r="F28" s="36">
        <v>5</v>
      </c>
      <c r="G28" s="43"/>
      <c r="H28" s="45" t="s">
        <v>89</v>
      </c>
      <c r="I28" s="61"/>
      <c r="J28" s="50"/>
      <c r="K28" s="45"/>
      <c r="L28" s="43"/>
      <c r="M28" s="44"/>
      <c r="N28" s="44"/>
      <c r="P28" s="1"/>
    </row>
    <row r="29" spans="1:16" ht="12.75">
      <c r="A29" s="38"/>
      <c r="B29" s="15"/>
      <c r="C29" s="5" t="s">
        <v>60</v>
      </c>
      <c r="D29" s="47" t="s">
        <v>17</v>
      </c>
      <c r="E29" s="48">
        <f>ROUNDUP((SADM*4/PI)^(1/2),1)</f>
        <v>1</v>
      </c>
      <c r="F29" s="36">
        <v>6</v>
      </c>
      <c r="G29" s="43"/>
      <c r="H29" s="62" t="s">
        <v>96</v>
      </c>
      <c r="I29" s="50"/>
      <c r="J29" s="50"/>
      <c r="K29" s="45"/>
      <c r="L29" s="45"/>
      <c r="M29" s="45"/>
      <c r="N29" s="45"/>
      <c r="P29" s="1"/>
    </row>
    <row r="30" spans="1:16" ht="12.75">
      <c r="A30" s="38"/>
      <c r="B30" s="15"/>
      <c r="C30" s="58" t="s">
        <v>3</v>
      </c>
      <c r="D30" s="34" t="s">
        <v>5</v>
      </c>
      <c r="E30" s="60">
        <f>ROUND(SPIS*VPIS/VVE/1000,2)</f>
        <v>0.64</v>
      </c>
      <c r="F30" s="36">
        <v>7</v>
      </c>
      <c r="G30" s="43"/>
      <c r="H30" s="45" t="s">
        <v>97</v>
      </c>
      <c r="I30" s="50"/>
      <c r="J30" s="50"/>
      <c r="K30" s="45"/>
      <c r="L30" s="43"/>
      <c r="M30" s="44"/>
      <c r="N30" s="44"/>
      <c r="P30" s="1"/>
    </row>
    <row r="31" spans="1:14" ht="12.75">
      <c r="A31" s="38"/>
      <c r="B31" s="15"/>
      <c r="C31" s="5" t="s">
        <v>61</v>
      </c>
      <c r="D31" s="47" t="s">
        <v>4</v>
      </c>
      <c r="E31" s="48">
        <f>ROUNDUP((30:30*4/PI)^(1/2),1)</f>
        <v>1</v>
      </c>
      <c r="F31" s="36">
        <v>8</v>
      </c>
      <c r="G31" s="43"/>
      <c r="H31" s="45" t="s">
        <v>90</v>
      </c>
      <c r="I31" s="51"/>
      <c r="J31" s="45"/>
      <c r="K31" s="45"/>
      <c r="L31" s="43"/>
      <c r="M31" s="44"/>
      <c r="N31" s="44"/>
    </row>
    <row r="32" spans="1:14" ht="12.75">
      <c r="A32" s="38"/>
      <c r="B32" s="32"/>
      <c r="C32" s="5" t="s">
        <v>87</v>
      </c>
      <c r="D32" s="47" t="s">
        <v>40</v>
      </c>
      <c r="E32" s="52">
        <f>ROUNDUP((DAGM*Csb),1)</f>
        <v>1.3</v>
      </c>
      <c r="F32" s="36">
        <v>9</v>
      </c>
      <c r="G32" s="43"/>
      <c r="H32" s="45" t="s">
        <v>88</v>
      </c>
      <c r="I32" s="44"/>
      <c r="J32" s="45"/>
      <c r="K32" s="45"/>
      <c r="L32" s="43"/>
      <c r="M32" s="44"/>
      <c r="N32" s="44"/>
    </row>
    <row r="33" spans="1:14" ht="12.75">
      <c r="A33" s="38"/>
      <c r="B33" s="32"/>
      <c r="C33" s="5" t="s">
        <v>32</v>
      </c>
      <c r="D33" s="34" t="s">
        <v>34</v>
      </c>
      <c r="E33" s="49">
        <f>IF(SDE=1,ROUNDUP(DPI*Clps,0),ROUNDUP(DPI*Clpd,0))</f>
        <v>9</v>
      </c>
      <c r="F33" s="36">
        <v>10</v>
      </c>
      <c r="G33" s="43"/>
      <c r="H33" s="63" t="s">
        <v>103</v>
      </c>
      <c r="I33" s="44"/>
      <c r="J33" s="45"/>
      <c r="K33" s="45"/>
      <c r="L33" s="43"/>
      <c r="M33" s="44"/>
      <c r="N33" s="44"/>
    </row>
    <row r="34" spans="1:14" ht="12.75">
      <c r="A34" s="38"/>
      <c r="B34" s="32"/>
      <c r="C34" s="5" t="s">
        <v>45</v>
      </c>
      <c r="D34" s="34" t="s">
        <v>35</v>
      </c>
      <c r="E34" s="49">
        <f>IF(SDE=1,LGP/2,ROUNDDOWN((LGP*1.25),0))</f>
        <v>11</v>
      </c>
      <c r="F34" s="36">
        <v>11</v>
      </c>
      <c r="G34" s="43"/>
      <c r="H34" s="45" t="s">
        <v>85</v>
      </c>
      <c r="I34" s="44"/>
      <c r="J34" s="43"/>
      <c r="K34" s="43"/>
      <c r="L34" s="43"/>
      <c r="M34" s="44"/>
      <c r="N34" s="44"/>
    </row>
    <row r="35" spans="1:14" ht="12.75">
      <c r="A35" s="38"/>
      <c r="B35" s="32"/>
      <c r="C35" s="5" t="s">
        <v>41</v>
      </c>
      <c r="D35" s="34" t="s">
        <v>36</v>
      </c>
      <c r="E35" s="49">
        <f>ROUNDUP((DPC+DAGM/2+DECH/2)*1.2,1)</f>
        <v>2.8000000000000003</v>
      </c>
      <c r="F35" s="36">
        <v>12</v>
      </c>
      <c r="G35" s="43"/>
      <c r="H35" s="1" t="s">
        <v>104</v>
      </c>
      <c r="I35" s="43"/>
      <c r="J35" s="43"/>
      <c r="K35" s="43"/>
      <c r="L35" s="43"/>
      <c r="M35" s="44"/>
      <c r="N35" s="44"/>
    </row>
    <row r="36" spans="1:14" ht="12.75">
      <c r="A36" s="38"/>
      <c r="B36" s="32"/>
      <c r="C36" s="5" t="s">
        <v>44</v>
      </c>
      <c r="D36" s="34" t="s">
        <v>37</v>
      </c>
      <c r="E36" s="49">
        <f>ROUND(DEGREES(35:35/(EAR*2)),3)</f>
        <v>7.292</v>
      </c>
      <c r="F36" s="36">
        <v>13</v>
      </c>
      <c r="G36" s="43"/>
      <c r="H36" s="45" t="s">
        <v>102</v>
      </c>
      <c r="I36" s="45"/>
      <c r="J36" s="43"/>
      <c r="K36" s="43"/>
      <c r="L36" s="43"/>
      <c r="M36" s="44"/>
      <c r="N36" s="44"/>
    </row>
    <row r="37" spans="1:14" ht="12.75">
      <c r="A37" s="38"/>
      <c r="B37" s="32"/>
      <c r="C37" s="5" t="s">
        <v>42</v>
      </c>
      <c r="D37" s="34" t="s">
        <v>38</v>
      </c>
      <c r="E37" s="49">
        <f>ROUNDUP(CPI/SIN(3.14*36:36*2/180),0)</f>
        <v>48</v>
      </c>
      <c r="F37" s="36">
        <v>14</v>
      </c>
      <c r="G37" s="43"/>
      <c r="H37" s="45" t="s">
        <v>98</v>
      </c>
      <c r="I37" s="45"/>
      <c r="J37" s="43"/>
      <c r="K37" s="43"/>
      <c r="L37" s="43"/>
      <c r="M37" s="44"/>
      <c r="N37" s="44"/>
    </row>
    <row r="38" spans="1:14" ht="12.75">
      <c r="A38" s="38"/>
      <c r="B38" s="32"/>
      <c r="C38" s="5" t="s">
        <v>49</v>
      </c>
      <c r="D38" s="34" t="s">
        <v>43</v>
      </c>
      <c r="E38" s="49">
        <f>LGP+CPI</f>
        <v>21</v>
      </c>
      <c r="F38" s="36">
        <v>15</v>
      </c>
      <c r="G38" s="43"/>
      <c r="H38" s="45" t="s">
        <v>99</v>
      </c>
      <c r="I38" s="45"/>
      <c r="J38" s="43"/>
      <c r="K38" s="43"/>
      <c r="L38" s="43"/>
      <c r="M38" s="44"/>
      <c r="N38" s="44"/>
    </row>
    <row r="39" spans="1:14" ht="12.75">
      <c r="A39" s="38"/>
      <c r="B39" s="32"/>
      <c r="C39" s="5" t="s">
        <v>106</v>
      </c>
      <c r="D39" s="34" t="s">
        <v>107</v>
      </c>
      <c r="E39" s="49">
        <f>ROUNDUP(DPI*0.25,0)</f>
        <v>2</v>
      </c>
      <c r="F39" s="36">
        <v>16</v>
      </c>
      <c r="G39" s="43"/>
      <c r="H39" s="45" t="s">
        <v>105</v>
      </c>
      <c r="I39" s="45"/>
      <c r="J39" s="43"/>
      <c r="K39" s="43"/>
      <c r="L39" s="43"/>
      <c r="M39" s="44"/>
      <c r="N39" s="44"/>
    </row>
    <row r="40" spans="1:14" ht="12.75">
      <c r="A40" s="38"/>
      <c r="B40" s="32"/>
      <c r="C40" s="5" t="s">
        <v>50</v>
      </c>
      <c r="D40" s="34" t="s">
        <v>51</v>
      </c>
      <c r="E40" s="49">
        <f>E38+IF(SDE=1,ECH+0.5,(2*ECH)+1)</f>
        <v>26</v>
      </c>
      <c r="F40" s="36">
        <v>17</v>
      </c>
      <c r="G40" s="43"/>
      <c r="H40" s="45" t="s">
        <v>110</v>
      </c>
      <c r="I40" s="45"/>
      <c r="J40" s="43"/>
      <c r="K40" s="43"/>
      <c r="L40" s="43"/>
      <c r="M40" s="44"/>
      <c r="N40" s="44"/>
    </row>
    <row r="41" spans="1:14" ht="13.5" thickBot="1">
      <c r="A41" s="38"/>
      <c r="B41" s="32"/>
      <c r="C41" s="5" t="s">
        <v>46</v>
      </c>
      <c r="D41" s="34" t="s">
        <v>47</v>
      </c>
      <c r="E41" s="49">
        <f>E37+EAR-CPI/2</f>
        <v>53</v>
      </c>
      <c r="F41" s="36">
        <v>18</v>
      </c>
      <c r="G41" s="43"/>
      <c r="H41" s="45" t="s">
        <v>109</v>
      </c>
      <c r="I41" s="43"/>
      <c r="J41" s="43"/>
      <c r="K41" s="43"/>
      <c r="L41" s="43"/>
      <c r="M41" s="44"/>
      <c r="N41" s="44"/>
    </row>
    <row r="42" spans="1:14" ht="13.5" thickBot="1">
      <c r="A42" s="38"/>
      <c r="B42" s="24"/>
      <c r="C42" s="40"/>
      <c r="D42" s="40"/>
      <c r="E42" s="40"/>
      <c r="F42" s="42"/>
      <c r="G42" s="43"/>
      <c r="H42" s="1" t="s">
        <v>111</v>
      </c>
      <c r="I42" s="43"/>
      <c r="J42" s="43"/>
      <c r="K42" s="43"/>
      <c r="L42" s="43"/>
      <c r="M42" s="44"/>
      <c r="N42" s="44"/>
    </row>
    <row r="43" spans="1:14" ht="12.75">
      <c r="A43" s="38"/>
      <c r="B43" s="38"/>
      <c r="C43" s="38"/>
      <c r="D43" s="38"/>
      <c r="E43" s="38"/>
      <c r="F43" s="38"/>
      <c r="H43" s="45" t="s">
        <v>108</v>
      </c>
      <c r="L43" s="44"/>
      <c r="M43" s="44"/>
      <c r="N43" s="44"/>
    </row>
    <row r="44" spans="1:14" ht="15">
      <c r="A44" s="44"/>
      <c r="B44" s="44"/>
      <c r="C44" s="53" t="s">
        <v>62</v>
      </c>
      <c r="D44" s="44"/>
      <c r="E44" s="44"/>
      <c r="F44" s="44"/>
      <c r="G44" s="44"/>
      <c r="I44" s="44"/>
      <c r="J44" s="44"/>
      <c r="K44" s="44"/>
      <c r="L44" s="44"/>
      <c r="M44" s="44"/>
      <c r="N44" s="44"/>
    </row>
    <row r="45" spans="1:14" ht="12.75">
      <c r="A45" s="44"/>
      <c r="B45" s="45"/>
      <c r="C45" s="45"/>
      <c r="D45" s="45"/>
      <c r="E45" s="45"/>
      <c r="F45" s="45"/>
      <c r="G45" s="44"/>
      <c r="H45" s="44"/>
      <c r="I45" s="44"/>
      <c r="J45" s="44"/>
      <c r="K45" s="44"/>
      <c r="L45" s="44"/>
      <c r="M45" s="44"/>
      <c r="N45" s="44"/>
    </row>
    <row r="46" spans="1:6" ht="12.75">
      <c r="A46" s="41"/>
      <c r="B46" s="37"/>
      <c r="C46" s="37"/>
      <c r="D46" s="37"/>
      <c r="E46" s="37"/>
      <c r="F46" s="37"/>
    </row>
    <row r="47" spans="1:6" ht="12.75">
      <c r="A47" s="41"/>
      <c r="B47" s="41"/>
      <c r="C47" s="41"/>
      <c r="D47" s="41"/>
      <c r="E47" s="41"/>
      <c r="F47" s="41"/>
    </row>
    <row r="48" spans="1:6" ht="12.75">
      <c r="A48" s="41"/>
      <c r="B48" s="41"/>
      <c r="C48" s="41"/>
      <c r="D48" s="41"/>
      <c r="E48" s="41"/>
      <c r="F48" s="41"/>
    </row>
    <row r="49" spans="1:6" ht="12.75">
      <c r="A49" s="41"/>
      <c r="B49" s="41"/>
      <c r="C49" s="41"/>
      <c r="D49" s="41"/>
      <c r="E49" s="41"/>
      <c r="F49" s="41"/>
    </row>
    <row r="50" spans="1:6" ht="12.75">
      <c r="A50" s="41"/>
      <c r="B50" t="s">
        <v>11</v>
      </c>
      <c r="C50">
        <v>3.14159</v>
      </c>
      <c r="F50" s="41"/>
    </row>
  </sheetData>
  <sheetProtection/>
  <mergeCells count="5">
    <mergeCell ref="C3:E3"/>
    <mergeCell ref="B4:F4"/>
    <mergeCell ref="B21:F21"/>
    <mergeCell ref="G8:G16"/>
    <mergeCell ref="B2:N2"/>
  </mergeCells>
  <conditionalFormatting sqref="E16 E18">
    <cfRule type="expression" priority="19" dxfId="4" stopIfTrue="1">
      <formula>$E$13=1</formula>
    </cfRule>
    <cfRule type="expression" priority="21" dxfId="7" stopIfTrue="1">
      <formula>$E$13=1</formula>
    </cfRule>
  </conditionalFormatting>
  <conditionalFormatting sqref="E16">
    <cfRule type="expression" priority="6" dxfId="2" stopIfTrue="1">
      <formula>$E$13=1</formula>
    </cfRule>
    <cfRule type="expression" priority="11" dxfId="7" stopIfTrue="1">
      <formula>$E$13=1</formula>
    </cfRule>
    <cfRule type="expression" priority="13" dxfId="2" stopIfTrue="1">
      <formula>$E$13=1</formula>
    </cfRule>
  </conditionalFormatting>
  <conditionalFormatting sqref="E18">
    <cfRule type="expression" priority="5" dxfId="2" stopIfTrue="1">
      <formula>$E$13=1</formula>
    </cfRule>
    <cfRule type="expression" priority="9" dxfId="4" stopIfTrue="1">
      <formula>$E$13=1</formula>
    </cfRule>
    <cfRule type="expression" priority="12" dxfId="2" stopIfTrue="1">
      <formula>$E$13=1</formula>
    </cfRule>
  </conditionalFormatting>
  <conditionalFormatting sqref="E15 E17">
    <cfRule type="expression" priority="8" dxfId="2" stopIfTrue="1">
      <formula>$E$13=2</formula>
    </cfRule>
  </conditionalFormatting>
  <conditionalFormatting sqref="C16 C18">
    <cfRule type="expression" priority="4" dxfId="0" stopIfTrue="1">
      <formula>$E$13=1</formula>
    </cfRule>
  </conditionalFormatting>
  <conditionalFormatting sqref="C15 C17">
    <cfRule type="expression" priority="2" dxfId="0" stopIfTrue="1">
      <formula>$E$13=2</formula>
    </cfRule>
  </conditionalFormatting>
  <printOptions/>
  <pageMargins left="0.2362204724409449" right="0" top="0.03937007874015748" bottom="0.2755905511811024" header="0.15748031496062992" footer="0.196850393700787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8" sqref="K18"/>
    </sheetView>
  </sheetViews>
  <sheetFormatPr defaultColWidth="11.421875" defaultRowHeight="12.75"/>
  <sheetData>
    <row r="1" ht="12.75">
      <c r="A1" s="4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Rochart</dc:creator>
  <cp:keywords/>
  <dc:description/>
  <cp:lastModifiedBy>Robert</cp:lastModifiedBy>
  <cp:lastPrinted>2020-12-30T17:01:43Z</cp:lastPrinted>
  <dcterms:created xsi:type="dcterms:W3CDTF">2004-12-18T17:48:58Z</dcterms:created>
  <dcterms:modified xsi:type="dcterms:W3CDTF">2020-12-30T18:47:00Z</dcterms:modified>
  <cp:category/>
  <cp:version/>
  <cp:contentType/>
  <cp:contentStatus/>
</cp:coreProperties>
</file>